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dminSEB\Desktop\Convocatorias 2025\"/>
    </mc:Choice>
  </mc:AlternateContent>
  <xr:revisionPtr revIDLastSave="0" documentId="8_{EDFEF0ED-CD04-440D-9567-ADF4E0BAF278}" xr6:coauthVersionLast="47" xr6:coauthVersionMax="47" xr10:uidLastSave="{00000000-0000-0000-0000-000000000000}"/>
  <bookViews>
    <workbookView xWindow="-120" yWindow="-120" windowWidth="29040" windowHeight="15720" xr2:uid="{4813631A-19CB-4F16-B8FD-EE61F0559719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11" i="1" l="1"/>
  <c r="J12" i="1"/>
  <c r="J13" i="1"/>
  <c r="J14" i="1"/>
  <c r="J15" i="1"/>
  <c r="J16" i="1"/>
  <c r="J17" i="1"/>
  <c r="J18" i="1"/>
  <c r="J19" i="1"/>
  <c r="J20" i="1"/>
  <c r="J21" i="1"/>
  <c r="J10" i="1"/>
  <c r="Q20" i="1" l="1"/>
  <c r="R20" i="1" s="1"/>
  <c r="T20" i="1" s="1"/>
  <c r="M20" i="1"/>
  <c r="N20" i="1" s="1"/>
  <c r="K20" i="1"/>
  <c r="Q21" i="1"/>
  <c r="R21" i="1" s="1"/>
  <c r="T21" i="1" s="1"/>
  <c r="M21" i="1"/>
  <c r="N21" i="1" s="1"/>
  <c r="K21" i="1"/>
  <c r="Q19" i="1"/>
  <c r="R19" i="1" s="1"/>
  <c r="T19" i="1" s="1"/>
  <c r="M19" i="1"/>
  <c r="N19" i="1" s="1"/>
  <c r="K19" i="1"/>
  <c r="Q18" i="1"/>
  <c r="R18" i="1" s="1"/>
  <c r="T18" i="1" s="1"/>
  <c r="M18" i="1"/>
  <c r="N18" i="1" s="1"/>
  <c r="K18" i="1"/>
  <c r="Q17" i="1"/>
  <c r="R17" i="1" s="1"/>
  <c r="T17" i="1" s="1"/>
  <c r="M17" i="1"/>
  <c r="N17" i="1" s="1"/>
  <c r="K17" i="1"/>
  <c r="Q16" i="1"/>
  <c r="R16" i="1" s="1"/>
  <c r="T16" i="1" s="1"/>
  <c r="M16" i="1"/>
  <c r="N16" i="1" s="1"/>
  <c r="K16" i="1"/>
  <c r="Q15" i="1"/>
  <c r="R15" i="1" s="1"/>
  <c r="T15" i="1" s="1"/>
  <c r="M15" i="1"/>
  <c r="N15" i="1" s="1"/>
  <c r="K15" i="1"/>
  <c r="Q14" i="1"/>
  <c r="R14" i="1" s="1"/>
  <c r="T14" i="1" s="1"/>
  <c r="M14" i="1"/>
  <c r="N14" i="1" s="1"/>
  <c r="K14" i="1"/>
  <c r="O14" i="1" s="1"/>
  <c r="S14" i="1" s="1"/>
  <c r="Q13" i="1"/>
  <c r="R13" i="1" s="1"/>
  <c r="T13" i="1" s="1"/>
  <c r="M13" i="1"/>
  <c r="N13" i="1" s="1"/>
  <c r="K13" i="1"/>
  <c r="Q12" i="1"/>
  <c r="R12" i="1" s="1"/>
  <c r="T12" i="1" s="1"/>
  <c r="M12" i="1"/>
  <c r="N12" i="1" s="1"/>
  <c r="K12" i="1"/>
  <c r="Q11" i="1"/>
  <c r="R11" i="1" s="1"/>
  <c r="T11" i="1" s="1"/>
  <c r="M11" i="1"/>
  <c r="N11" i="1" s="1"/>
  <c r="K11" i="1"/>
  <c r="O11" i="1" s="1"/>
  <c r="S11" i="1" s="1"/>
  <c r="Q10" i="1"/>
  <c r="R10" i="1" s="1"/>
  <c r="T10" i="1" s="1"/>
  <c r="M10" i="1"/>
  <c r="N10" i="1" s="1"/>
  <c r="K10" i="1"/>
  <c r="O15" i="1" l="1"/>
  <c r="S15" i="1" s="1"/>
  <c r="O21" i="1"/>
  <c r="S21" i="1" s="1"/>
  <c r="U21" i="1" s="1"/>
  <c r="O10" i="1"/>
  <c r="S10" i="1" s="1"/>
  <c r="U10" i="1" s="1"/>
  <c r="O12" i="1"/>
  <c r="S12" i="1" s="1"/>
  <c r="U11" i="1"/>
  <c r="U14" i="1"/>
  <c r="O16" i="1"/>
  <c r="S16" i="1" s="1"/>
  <c r="U16" i="1" s="1"/>
  <c r="O18" i="1"/>
  <c r="S18" i="1" s="1"/>
  <c r="O20" i="1"/>
  <c r="S20" i="1" s="1"/>
  <c r="U20" i="1" s="1"/>
  <c r="U12" i="1"/>
  <c r="O17" i="1"/>
  <c r="S17" i="1" s="1"/>
  <c r="U17" i="1" s="1"/>
  <c r="U18" i="1"/>
  <c r="U15" i="1"/>
  <c r="O19" i="1"/>
  <c r="S19" i="1" s="1"/>
  <c r="U19" i="1" s="1"/>
  <c r="O13" i="1"/>
  <c r="S13" i="1" s="1"/>
  <c r="U13" i="1" s="1"/>
</calcChain>
</file>

<file path=xl/sharedStrings.xml><?xml version="1.0" encoding="utf-8"?>
<sst xmlns="http://schemas.openxmlformats.org/spreadsheetml/2006/main" count="94" uniqueCount="60">
  <si>
    <t>SECRETARÍA DE EDUCACIÓN DE BOYACÁ</t>
  </si>
  <si>
    <t xml:space="preserve">SECRETARÍA DE EDUCACIÓN DE BOYACÁ </t>
  </si>
  <si>
    <t xml:space="preserve"> VACANTE TEMPORAL AUXILIAR ADMINISTRATIVO CÓDIGO 407, GRADO 17</t>
  </si>
  <si>
    <t xml:space="preserve">ETAPA CLASIFICATORIA </t>
  </si>
  <si>
    <t>N°</t>
  </si>
  <si>
    <t>N° CÉDULA</t>
  </si>
  <si>
    <t>TITULOS</t>
  </si>
  <si>
    <t>CARGO</t>
  </si>
  <si>
    <t xml:space="preserve">RESULTADO REQUISITOS HABILITANTES </t>
  </si>
  <si>
    <t>ESTUDIOS</t>
  </si>
  <si>
    <t>EXPERIENCIA LABORAL</t>
  </si>
  <si>
    <t>RESULTADO FINAL</t>
  </si>
  <si>
    <t xml:space="preserve">OBSERVACIONES </t>
  </si>
  <si>
    <t>EDUCACIÓN FORMAL</t>
  </si>
  <si>
    <t>EDUCACIÓN NO FORMAL</t>
  </si>
  <si>
    <t>Total Estudios (%)</t>
  </si>
  <si>
    <t>Especialización</t>
  </si>
  <si>
    <t>Profesional</t>
  </si>
  <si>
    <t>Tecnólogo</t>
  </si>
  <si>
    <t>Técnico</t>
  </si>
  <si>
    <t>Puntaje</t>
  </si>
  <si>
    <t>Porcentaje (70%)</t>
  </si>
  <si>
    <t>No. de Horas</t>
  </si>
  <si>
    <t>Porcentaje (30%)</t>
  </si>
  <si>
    <t>Años</t>
  </si>
  <si>
    <t>Total Experiencia (%)</t>
  </si>
  <si>
    <t>Valoración Estudios (70%)</t>
  </si>
  <si>
    <t>Valoración Laboral (30%)</t>
  </si>
  <si>
    <t>Total</t>
  </si>
  <si>
    <t xml:space="preserve">INGENIERO EN SISTEMAS </t>
  </si>
  <si>
    <t>HABILITADO</t>
  </si>
  <si>
    <t>X</t>
  </si>
  <si>
    <t xml:space="preserve">TECNICO LABORAL </t>
  </si>
  <si>
    <t>EDDYE YARIK REYES GRISALES</t>
  </si>
  <si>
    <t>YEFER ALEXANDER PINZON ALVAREZ</t>
  </si>
  <si>
    <t>Secretario de Educación de Boyacá</t>
  </si>
  <si>
    <t>Director Administrativo y Financiero</t>
  </si>
  <si>
    <t xml:space="preserve">Revisó y Aprobó: CLAUDIA IDALY AVILA TIBACUY.  Subdirectora de Talento Humano.   </t>
  </si>
  <si>
    <t>Revisó: EFRAIN OLIVO MELO BECERRA, Profesional Especializado (E) Gestión de Personal</t>
  </si>
  <si>
    <t xml:space="preserve">Elaboró:  RAUL ARMANDO REYES AYALA.  Profesional Universitario Gestión de personal. </t>
  </si>
  <si>
    <t>Proyecto: ALEXANDRA SALAZAR CARDENAS Contratista Externo SEB</t>
  </si>
  <si>
    <t xml:space="preserve"> AUXILIAR ADMINISTRATIVO            I.E. IGNACIO GIL SANABRIA (SIACHOQUE)</t>
  </si>
  <si>
    <t xml:space="preserve"> AUXILIAR ADMINISTRATIVO            I.E. JUAN JOSE REYES PATRIA (GAMEZA)</t>
  </si>
  <si>
    <r>
      <t xml:space="preserve"> AUXILIAR ADMINISTRATIVO           </t>
    </r>
    <r>
      <rPr>
        <b/>
        <sz val="9"/>
        <color theme="1"/>
        <rFont val="Calibri"/>
        <family val="2"/>
        <scheme val="minor"/>
      </rPr>
      <t xml:space="preserve"> I.E. IGNACIO GIL SANABRIA</t>
    </r>
    <r>
      <rPr>
        <b/>
        <sz val="10"/>
        <color theme="1"/>
        <rFont val="Calibri"/>
        <family val="2"/>
        <scheme val="minor"/>
      </rPr>
      <t xml:space="preserve"> (SIACHOQUE)</t>
    </r>
  </si>
  <si>
    <r>
      <t xml:space="preserve"> AUXILIAR ADMINISTRATIVO           </t>
    </r>
    <r>
      <rPr>
        <b/>
        <sz val="9"/>
        <color theme="1"/>
        <rFont val="Calibri"/>
        <family val="2"/>
        <scheme val="minor"/>
      </rPr>
      <t xml:space="preserve"> I.E. SAN JOSE DE NAZARETH</t>
    </r>
    <r>
      <rPr>
        <b/>
        <sz val="10"/>
        <color theme="1"/>
        <rFont val="Calibri"/>
        <family val="2"/>
        <scheme val="minor"/>
      </rPr>
      <t xml:space="preserve"> (OTANCHE)</t>
    </r>
  </si>
  <si>
    <t xml:space="preserve"> AUXILIAR ADMINISTRATIVO            I.E.T. ANTONIO RICAURTE (VILLA DE LEYVA)</t>
  </si>
  <si>
    <t>ADMINISTRACION AGROINDUSTRIAL - TEGNOLOGIA AGROINDUSTRIAL- TECNICA PROFESIONAL EN PRODUCCION- TECNICO EN CONSERVACION DE RECURSOS</t>
  </si>
  <si>
    <t>TECNICO LABORAL EN COMPETENCIAS- TECNOLOGO EN DISEÑO- DIPLOMADO EN DESARROLLO</t>
  </si>
  <si>
    <t>TECNICO PROCESAMIENTO DE FRUTAS</t>
  </si>
  <si>
    <t xml:space="preserve">TECNICO EN ATENCION INTEGRAL- TECNICO AUXILIAR ADMINISTRATIVO </t>
  </si>
  <si>
    <t xml:space="preserve">TECNOLOGIA EN AGUA Y SANEAMIENTO- TECNICO LABORAL EN SISTEMAS- </t>
  </si>
  <si>
    <t>BACHILLER- CURSO PARA EL TRABAJO Y EL DESARROLLO</t>
  </si>
  <si>
    <t>ADMINISTRADOR EMPRESAS- TEGNOLOGIA EN GESTION DE EMPRESAS</t>
  </si>
  <si>
    <t>NO HABILITADO</t>
  </si>
  <si>
    <t>NO LABORA CON ESTA SECTORIAL</t>
  </si>
  <si>
    <t>BACHILLER ACADEMICO</t>
  </si>
  <si>
    <t>TECNICO LABORAL POR COMPETENCIAS
EN CONTABILIDAD Y FINANZAS</t>
  </si>
  <si>
    <t>SELECCIONADO</t>
  </si>
  <si>
    <t>Tunja, 26 de septiembre de 2025</t>
  </si>
  <si>
    <t>ACLARATORIO RESULTADOS PRELIMINARES CONVOCATORIA 35 DEL 11 DE SEPTIEMBRE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</si>
</sst>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9"/>
      <color theme="1"/>
      <name val="Calibri"/>
      <family val="2"/>
      <scheme val="minor"/>
    </font>
    <font>
      <b/>
      <sz val="8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theme="0" tint="-0.499984740745262"/>
      </top>
      <bottom/>
      <diagonal/>
    </border>
    <border>
      <left style="thin">
        <color theme="9"/>
      </left>
      <right style="thin">
        <color theme="9"/>
      </right>
      <top style="thin">
        <color theme="9"/>
      </top>
      <bottom/>
      <diagonal/>
    </border>
    <border>
      <left style="medium">
        <color rgb="FF92D050"/>
      </left>
      <right style="thin">
        <color theme="9"/>
      </right>
      <top style="medium">
        <color rgb="FF92D050"/>
      </top>
      <bottom style="thin">
        <color theme="9"/>
      </bottom>
      <diagonal/>
    </border>
    <border>
      <left style="thin">
        <color theme="9"/>
      </left>
      <right style="thin">
        <color theme="9"/>
      </right>
      <top style="medium">
        <color rgb="FF92D050"/>
      </top>
      <bottom style="thin">
        <color theme="9"/>
      </bottom>
      <diagonal/>
    </border>
    <border>
      <left style="thin">
        <color theme="9"/>
      </left>
      <right style="medium">
        <color rgb="FF92D050"/>
      </right>
      <top style="medium">
        <color rgb="FF92D050"/>
      </top>
      <bottom style="thin">
        <color theme="9"/>
      </bottom>
      <diagonal/>
    </border>
    <border>
      <left style="medium">
        <color rgb="FF92D050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medium">
        <color rgb="FF92D050"/>
      </right>
      <top style="thin">
        <color theme="9"/>
      </top>
      <bottom style="thin">
        <color theme="9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theme="9"/>
      </right>
      <top style="thin">
        <color theme="9"/>
      </top>
      <bottom/>
      <diagonal/>
    </border>
    <border>
      <left style="thin">
        <color theme="9"/>
      </left>
      <right style="medium">
        <color rgb="FF92D050"/>
      </right>
      <top style="thin">
        <color theme="9"/>
      </top>
      <bottom/>
      <diagonal/>
    </border>
    <border>
      <left style="medium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thin">
        <color rgb="FF92D050"/>
      </right>
      <top style="medium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medium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thin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thin">
        <color rgb="FF92D050"/>
      </bottom>
      <diagonal/>
    </border>
    <border>
      <left style="medium">
        <color rgb="FF92D050"/>
      </left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 style="thin">
        <color rgb="FF92D050"/>
      </right>
      <top style="thin">
        <color rgb="FF92D050"/>
      </top>
      <bottom style="medium">
        <color rgb="FF92D050"/>
      </bottom>
      <diagonal/>
    </border>
    <border>
      <left style="thin">
        <color rgb="FF92D050"/>
      </left>
      <right style="medium">
        <color rgb="FF92D050"/>
      </right>
      <top style="thin">
        <color rgb="FF92D050"/>
      </top>
      <bottom style="medium">
        <color rgb="FF92D050"/>
      </bottom>
      <diagonal/>
    </border>
  </borders>
  <cellStyleXfs count="1">
    <xf numFmtId="0" fontId="0" fillId="0" borderId="0"/>
  </cellStyleXfs>
  <cellXfs count="98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6" borderId="0" xfId="0" applyFont="1" applyFill="1" applyAlignment="1">
      <alignment vertical="center" wrapText="1"/>
    </xf>
    <xf numFmtId="0" fontId="6" fillId="6" borderId="0" xfId="0" applyFont="1" applyFill="1" applyAlignment="1">
      <alignment horizontal="center" vertical="center" wrapText="1"/>
    </xf>
    <xf numFmtId="0" fontId="4" fillId="6" borderId="0" xfId="0" applyFont="1" applyFill="1" applyAlignment="1">
      <alignment horizontal="center" vertical="center" wrapText="1"/>
    </xf>
    <xf numFmtId="1" fontId="4" fillId="6" borderId="0" xfId="0" applyNumberFormat="1" applyFont="1" applyFill="1" applyAlignment="1">
      <alignment horizontal="center" vertical="center" wrapText="1"/>
    </xf>
    <xf numFmtId="164" fontId="4" fillId="6" borderId="0" xfId="0" applyNumberFormat="1" applyFont="1" applyFill="1" applyAlignment="1">
      <alignment horizontal="center" vertical="center" wrapText="1"/>
    </xf>
    <xf numFmtId="164" fontId="3" fillId="6" borderId="0" xfId="0" applyNumberFormat="1" applyFont="1" applyFill="1" applyAlignment="1">
      <alignment horizontal="center" vertical="center" wrapText="1"/>
    </xf>
    <xf numFmtId="0" fontId="7" fillId="6" borderId="0" xfId="0" applyFont="1" applyFill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left" vertical="center" wrapText="1"/>
    </xf>
    <xf numFmtId="0" fontId="4" fillId="6" borderId="4" xfId="0" applyFont="1" applyFill="1" applyBorder="1" applyAlignment="1">
      <alignment horizontal="center" vertical="center" textRotation="90" wrapText="1"/>
    </xf>
    <xf numFmtId="1" fontId="4" fillId="7" borderId="4" xfId="0" applyNumberFormat="1" applyFont="1" applyFill="1" applyBorder="1" applyAlignment="1">
      <alignment horizontal="center" vertical="center" textRotation="90" wrapText="1"/>
    </xf>
    <xf numFmtId="1" fontId="4" fillId="0" borderId="4" xfId="0" applyNumberFormat="1" applyFont="1" applyBorder="1" applyAlignment="1">
      <alignment horizontal="center" vertical="center" textRotation="90" wrapText="1"/>
    </xf>
    <xf numFmtId="0" fontId="4" fillId="0" borderId="4" xfId="0" applyFont="1" applyBorder="1" applyAlignment="1">
      <alignment horizontal="center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textRotation="90" wrapText="1"/>
    </xf>
    <xf numFmtId="0" fontId="4" fillId="3" borderId="4" xfId="0" applyFont="1" applyFill="1" applyBorder="1" applyAlignment="1">
      <alignment horizontal="center" vertical="center" wrapText="1"/>
    </xf>
    <xf numFmtId="1" fontId="3" fillId="5" borderId="4" xfId="0" applyNumberFormat="1" applyFont="1" applyFill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0" xfId="0" applyFont="1" applyBorder="1" applyAlignment="1">
      <alignment vertical="center" wrapText="1"/>
    </xf>
    <xf numFmtId="0" fontId="6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1" fontId="4" fillId="7" borderId="10" xfId="0" applyNumberFormat="1" applyFont="1" applyFill="1" applyBorder="1" applyAlignment="1">
      <alignment horizontal="center" vertical="center" wrapText="1"/>
    </xf>
    <xf numFmtId="164" fontId="4" fillId="7" borderId="10" xfId="0" applyNumberFormat="1" applyFont="1" applyFill="1" applyBorder="1" applyAlignment="1">
      <alignment horizontal="center" vertical="center" wrapText="1"/>
    </xf>
    <xf numFmtId="1" fontId="4" fillId="0" borderId="10" xfId="0" applyNumberFormat="1" applyFont="1" applyBorder="1" applyAlignment="1">
      <alignment horizontal="center" vertical="center" wrapText="1"/>
    </xf>
    <xf numFmtId="164" fontId="3" fillId="3" borderId="10" xfId="0" applyNumberFormat="1" applyFont="1" applyFill="1" applyBorder="1" applyAlignment="1">
      <alignment horizontal="center" vertical="center" wrapText="1"/>
    </xf>
    <xf numFmtId="1" fontId="4" fillId="4" borderId="10" xfId="0" applyNumberFormat="1" applyFont="1" applyFill="1" applyBorder="1" applyAlignment="1">
      <alignment horizontal="center" vertical="center" wrapText="1"/>
    </xf>
    <xf numFmtId="164" fontId="3" fillId="4" borderId="10" xfId="0" applyNumberFormat="1" applyFont="1" applyFill="1" applyBorder="1" applyAlignment="1">
      <alignment horizontal="center" vertical="center" wrapText="1"/>
    </xf>
    <xf numFmtId="164" fontId="4" fillId="3" borderId="10" xfId="0" applyNumberFormat="1" applyFont="1" applyFill="1" applyBorder="1" applyAlignment="1">
      <alignment horizontal="center" vertical="center" wrapText="1"/>
    </xf>
    <xf numFmtId="164" fontId="3" fillId="5" borderId="10" xfId="0" applyNumberFormat="1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1" fontId="4" fillId="7" borderId="14" xfId="0" applyNumberFormat="1" applyFont="1" applyFill="1" applyBorder="1" applyAlignment="1">
      <alignment horizontal="center" vertical="center" wrapText="1"/>
    </xf>
    <xf numFmtId="164" fontId="4" fillId="7" borderId="14" xfId="0" applyNumberFormat="1" applyFont="1" applyFill="1" applyBorder="1" applyAlignment="1">
      <alignment horizontal="center" vertical="center" wrapText="1"/>
    </xf>
    <xf numFmtId="1" fontId="4" fillId="0" borderId="14" xfId="0" applyNumberFormat="1" applyFont="1" applyBorder="1" applyAlignment="1">
      <alignment horizontal="center" vertical="center" wrapText="1"/>
    </xf>
    <xf numFmtId="164" fontId="3" fillId="3" borderId="14" xfId="0" applyNumberFormat="1" applyFont="1" applyFill="1" applyBorder="1" applyAlignment="1">
      <alignment horizontal="center" vertical="center" wrapText="1"/>
    </xf>
    <xf numFmtId="1" fontId="4" fillId="4" borderId="14" xfId="0" applyNumberFormat="1" applyFont="1" applyFill="1" applyBorder="1" applyAlignment="1">
      <alignment horizontal="center" vertical="center" wrapText="1"/>
    </xf>
    <xf numFmtId="164" fontId="3" fillId="4" borderId="14" xfId="0" applyNumberFormat="1" applyFont="1" applyFill="1" applyBorder="1" applyAlignment="1">
      <alignment horizontal="center" vertical="center" wrapText="1"/>
    </xf>
    <xf numFmtId="164" fontId="4" fillId="3" borderId="14" xfId="0" applyNumberFormat="1" applyFont="1" applyFill="1" applyBorder="1" applyAlignment="1">
      <alignment horizontal="center" vertical="center" wrapText="1"/>
    </xf>
    <xf numFmtId="164" fontId="3" fillId="5" borderId="14" xfId="0" applyNumberFormat="1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0" fontId="3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5" fillId="0" borderId="18" xfId="0" applyFont="1" applyBorder="1" applyAlignment="1">
      <alignment horizontal="center" vertical="center" wrapText="1"/>
    </xf>
    <xf numFmtId="0" fontId="5" fillId="0" borderId="19" xfId="0" applyFont="1" applyBorder="1" applyAlignment="1">
      <alignment vertical="center" wrapText="1"/>
    </xf>
    <xf numFmtId="0" fontId="5" fillId="0" borderId="19" xfId="0" applyFont="1" applyBorder="1" applyAlignment="1">
      <alignment horizontal="center" vertical="center" wrapText="1"/>
    </xf>
    <xf numFmtId="0" fontId="6" fillId="0" borderId="1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1" fontId="4" fillId="7" borderId="19" xfId="0" applyNumberFormat="1" applyFont="1" applyFill="1" applyBorder="1" applyAlignment="1">
      <alignment horizontal="center" vertical="center" wrapText="1"/>
    </xf>
    <xf numFmtId="164" fontId="4" fillId="7" borderId="19" xfId="0" applyNumberFormat="1" applyFont="1" applyFill="1" applyBorder="1" applyAlignment="1">
      <alignment horizontal="center" vertical="center" wrapText="1"/>
    </xf>
    <xf numFmtId="1" fontId="4" fillId="0" borderId="19" xfId="0" applyNumberFormat="1" applyFont="1" applyBorder="1" applyAlignment="1">
      <alignment horizontal="center" vertical="center" wrapText="1"/>
    </xf>
    <xf numFmtId="164" fontId="3" fillId="3" borderId="19" xfId="0" applyNumberFormat="1" applyFont="1" applyFill="1" applyBorder="1" applyAlignment="1">
      <alignment horizontal="center" vertical="center" wrapText="1"/>
    </xf>
    <xf numFmtId="1" fontId="4" fillId="4" borderId="19" xfId="0" applyNumberFormat="1" applyFont="1" applyFill="1" applyBorder="1" applyAlignment="1">
      <alignment horizontal="center" vertical="center" wrapText="1"/>
    </xf>
    <xf numFmtId="164" fontId="3" fillId="4" borderId="19" xfId="0" applyNumberFormat="1" applyFont="1" applyFill="1" applyBorder="1" applyAlignment="1">
      <alignment horizontal="center" vertical="center" wrapText="1"/>
    </xf>
    <xf numFmtId="164" fontId="4" fillId="3" borderId="19" xfId="0" applyNumberFormat="1" applyFont="1" applyFill="1" applyBorder="1" applyAlignment="1">
      <alignment horizontal="center" vertical="center" wrapText="1"/>
    </xf>
    <xf numFmtId="164" fontId="3" fillId="5" borderId="19" xfId="0" applyNumberFormat="1" applyFont="1" applyFill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" fontId="4" fillId="3" borderId="6" xfId="0" applyNumberFormat="1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" fontId="3" fillId="5" borderId="6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1" fontId="4" fillId="3" borderId="1" xfId="0" applyNumberFormat="1" applyFont="1" applyFill="1" applyBorder="1" applyAlignment="1">
      <alignment horizontal="center" vertical="center" wrapText="1"/>
    </xf>
    <xf numFmtId="1" fontId="3" fillId="3" borderId="1" xfId="0" applyNumberFormat="1" applyFont="1" applyFill="1" applyBorder="1" applyAlignment="1">
      <alignment horizontal="center" vertical="center" textRotation="90" wrapText="1"/>
    </xf>
    <xf numFmtId="1" fontId="3" fillId="3" borderId="4" xfId="0" applyNumberFormat="1" applyFont="1" applyFill="1" applyBorder="1" applyAlignment="1">
      <alignment horizontal="center" vertical="center" textRotation="90" wrapText="1"/>
    </xf>
    <xf numFmtId="0" fontId="2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F3E8CC-5B6D-4E61-935B-2A2BCF23DAC1}">
  <sheetPr>
    <pageSetUpPr fitToPage="1"/>
  </sheetPr>
  <dimension ref="A1:Y38"/>
  <sheetViews>
    <sheetView tabSelected="1" topLeftCell="A13" workbookViewId="0">
      <selection activeCell="N18" sqref="N18"/>
    </sheetView>
  </sheetViews>
  <sheetFormatPr baseColWidth="10" defaultRowHeight="12" x14ac:dyDescent="0.25"/>
  <cols>
    <col min="1" max="1" width="4" style="4" customWidth="1"/>
    <col min="2" max="2" width="13" style="3" customWidth="1"/>
    <col min="3" max="3" width="35" style="3" customWidth="1"/>
    <col min="4" max="4" width="21" style="3" customWidth="1"/>
    <col min="5" max="5" width="17.7109375" style="4" customWidth="1"/>
    <col min="6" max="9" width="3.140625" style="4" bestFit="1" customWidth="1"/>
    <col min="10" max="11" width="4.28515625" style="4" customWidth="1"/>
    <col min="12" max="12" width="6.42578125" style="4" customWidth="1"/>
    <col min="13" max="15" width="5.7109375" style="4" customWidth="1"/>
    <col min="16" max="16" width="5.28515625" style="4" bestFit="1" customWidth="1"/>
    <col min="17" max="17" width="7" style="4" bestFit="1" customWidth="1"/>
    <col min="18" max="18" width="7" style="4" customWidth="1"/>
    <col min="19" max="19" width="11.28515625" style="4" customWidth="1"/>
    <col min="20" max="20" width="9.28515625" style="4" bestFit="1" customWidth="1"/>
    <col min="21" max="21" width="7.5703125" style="4" customWidth="1"/>
    <col min="22" max="22" width="24.7109375" style="4" customWidth="1"/>
    <col min="23" max="23" width="11.42578125" style="4" hidden="1" customWidth="1"/>
    <col min="24" max="16384" width="11.42578125" style="4"/>
  </cols>
  <sheetData>
    <row r="1" spans="1:22" ht="12.75" x14ac:dyDescent="0.25">
      <c r="A1" s="86" t="s">
        <v>0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  <c r="O1" s="86"/>
      <c r="P1" s="86"/>
      <c r="Q1" s="86"/>
      <c r="R1" s="86"/>
      <c r="S1" s="86"/>
      <c r="T1" s="86"/>
      <c r="U1" s="86"/>
      <c r="V1" s="86"/>
    </row>
    <row r="2" spans="1:22" ht="12.75" x14ac:dyDescent="0.25">
      <c r="A2" s="86" t="s">
        <v>59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  <c r="O2" s="86"/>
      <c r="P2" s="86"/>
      <c r="Q2" s="86"/>
      <c r="R2" s="86"/>
      <c r="S2" s="86"/>
      <c r="T2" s="86"/>
      <c r="U2" s="86"/>
      <c r="V2" s="86"/>
    </row>
    <row r="3" spans="1:22" ht="12.75" x14ac:dyDescent="0.25">
      <c r="A3" s="86" t="s">
        <v>1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O3" s="86"/>
      <c r="P3" s="86"/>
      <c r="Q3" s="86"/>
      <c r="R3" s="86"/>
      <c r="S3" s="86"/>
      <c r="T3" s="86"/>
      <c r="U3" s="86"/>
      <c r="V3" s="86"/>
    </row>
    <row r="4" spans="1:22" ht="12.75" x14ac:dyDescent="0.25">
      <c r="A4" s="86" t="s">
        <v>2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</row>
    <row r="5" spans="1:22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12.75" thickBot="1" x14ac:dyDescent="0.3">
      <c r="A6" s="2" t="s">
        <v>58</v>
      </c>
      <c r="E6" s="1"/>
      <c r="F6" s="73" t="s">
        <v>3</v>
      </c>
      <c r="G6" s="73"/>
      <c r="H6" s="73"/>
      <c r="I6" s="73"/>
      <c r="J6" s="73"/>
      <c r="K6" s="73"/>
      <c r="L6" s="73"/>
      <c r="M6" s="73"/>
      <c r="N6" s="73"/>
      <c r="O6" s="73"/>
      <c r="P6" s="73"/>
      <c r="Q6" s="73"/>
      <c r="R6" s="1"/>
      <c r="S6" s="1"/>
      <c r="T6" s="1"/>
    </row>
    <row r="7" spans="1:22" x14ac:dyDescent="0.25">
      <c r="A7" s="87" t="s">
        <v>4</v>
      </c>
      <c r="B7" s="90" t="s">
        <v>5</v>
      </c>
      <c r="C7" s="90" t="s">
        <v>6</v>
      </c>
      <c r="D7" s="90" t="s">
        <v>7</v>
      </c>
      <c r="E7" s="95" t="s">
        <v>8</v>
      </c>
      <c r="F7" s="75" t="s">
        <v>9</v>
      </c>
      <c r="G7" s="75"/>
      <c r="H7" s="75"/>
      <c r="I7" s="75"/>
      <c r="J7" s="75"/>
      <c r="K7" s="75"/>
      <c r="L7" s="75"/>
      <c r="M7" s="75"/>
      <c r="N7" s="75"/>
      <c r="O7" s="75"/>
      <c r="P7" s="76" t="s">
        <v>10</v>
      </c>
      <c r="Q7" s="76"/>
      <c r="R7" s="76"/>
      <c r="S7" s="78" t="s">
        <v>11</v>
      </c>
      <c r="T7" s="78"/>
      <c r="U7" s="78"/>
      <c r="V7" s="80" t="s">
        <v>12</v>
      </c>
    </row>
    <row r="8" spans="1:22" x14ac:dyDescent="0.25">
      <c r="A8" s="88"/>
      <c r="B8" s="91"/>
      <c r="C8" s="93"/>
      <c r="D8" s="91"/>
      <c r="E8" s="96"/>
      <c r="F8" s="83" t="s">
        <v>13</v>
      </c>
      <c r="G8" s="83"/>
      <c r="H8" s="83"/>
      <c r="I8" s="83"/>
      <c r="J8" s="83"/>
      <c r="K8" s="83"/>
      <c r="L8" s="83" t="s">
        <v>14</v>
      </c>
      <c r="M8" s="83"/>
      <c r="N8" s="83"/>
      <c r="O8" s="84" t="s">
        <v>15</v>
      </c>
      <c r="P8" s="77"/>
      <c r="Q8" s="77"/>
      <c r="R8" s="77"/>
      <c r="S8" s="79"/>
      <c r="T8" s="79"/>
      <c r="U8" s="79"/>
      <c r="V8" s="81"/>
    </row>
    <row r="9" spans="1:22" ht="95.25" thickBot="1" x14ac:dyDescent="0.3">
      <c r="A9" s="89"/>
      <c r="B9" s="92"/>
      <c r="C9" s="94"/>
      <c r="D9" s="92"/>
      <c r="E9" s="97"/>
      <c r="F9" s="16" t="s">
        <v>16</v>
      </c>
      <c r="G9" s="16" t="s">
        <v>17</v>
      </c>
      <c r="H9" s="16" t="s">
        <v>18</v>
      </c>
      <c r="I9" s="16" t="s">
        <v>19</v>
      </c>
      <c r="J9" s="17" t="s">
        <v>20</v>
      </c>
      <c r="K9" s="17" t="s">
        <v>21</v>
      </c>
      <c r="L9" s="18" t="s">
        <v>22</v>
      </c>
      <c r="M9" s="17" t="s">
        <v>20</v>
      </c>
      <c r="N9" s="17" t="s">
        <v>23</v>
      </c>
      <c r="O9" s="85"/>
      <c r="P9" s="19" t="s">
        <v>24</v>
      </c>
      <c r="Q9" s="20" t="s">
        <v>20</v>
      </c>
      <c r="R9" s="21" t="s">
        <v>25</v>
      </c>
      <c r="S9" s="22" t="s">
        <v>26</v>
      </c>
      <c r="T9" s="22" t="s">
        <v>27</v>
      </c>
      <c r="U9" s="23" t="s">
        <v>28</v>
      </c>
      <c r="V9" s="82"/>
    </row>
    <row r="10" spans="1:22" ht="51.75" thickBot="1" x14ac:dyDescent="0.3">
      <c r="A10" s="39">
        <v>1</v>
      </c>
      <c r="B10" s="40">
        <v>74321389</v>
      </c>
      <c r="C10" s="41" t="s">
        <v>32</v>
      </c>
      <c r="D10" s="42" t="s">
        <v>43</v>
      </c>
      <c r="E10" s="41" t="s">
        <v>30</v>
      </c>
      <c r="F10" s="40"/>
      <c r="G10" s="43"/>
      <c r="H10" s="43"/>
      <c r="I10" s="43" t="s">
        <v>31</v>
      </c>
      <c r="J10" s="44">
        <f>IF(G10="X",100,0)+IF(H10="X",80,0)+IF(I10="X",50,0)</f>
        <v>50</v>
      </c>
      <c r="K10" s="45">
        <f t="shared" ref="K10:K21" si="0">(J10*70)/250</f>
        <v>14</v>
      </c>
      <c r="L10" s="46">
        <v>120</v>
      </c>
      <c r="M10" s="44">
        <f t="shared" ref="M10:M21" si="1">IF(L10&gt;700,100,IF(L10&gt;600,90,IF(L10&gt;500,80,IF(L10&gt;400,72,IF(L10&gt;300,64,IF(L10&gt;250,56,IF(L10&gt;200,48,IF(L10&gt;150,40,IF(L10&gt;100,32,IF(L10&gt;50,24,IF(L10&gt;20,16,IF(L10&gt;=10,8,0))))))))))))</f>
        <v>32</v>
      </c>
      <c r="N10" s="45">
        <f t="shared" ref="N10:N21" si="2">(M10*30)/100</f>
        <v>9.6</v>
      </c>
      <c r="O10" s="47">
        <f t="shared" ref="O10:O21" si="3">K10+N10</f>
        <v>23.6</v>
      </c>
      <c r="P10" s="46">
        <v>14.5</v>
      </c>
      <c r="Q10" s="48">
        <f t="shared" ref="Q10:Q21" si="4">IF(P10&gt;=20,100,P10*5)</f>
        <v>72.5</v>
      </c>
      <c r="R10" s="49">
        <f t="shared" ref="R10:R21" si="5">Q10*0.3</f>
        <v>21.75</v>
      </c>
      <c r="S10" s="50">
        <f t="shared" ref="S10:S21" si="6">O10*0.7</f>
        <v>16.52</v>
      </c>
      <c r="T10" s="50">
        <f t="shared" ref="T10:T21" si="7">R10</f>
        <v>21.75</v>
      </c>
      <c r="U10" s="51">
        <f t="shared" ref="U10:U21" si="8">S10+T10</f>
        <v>38.269999999999996</v>
      </c>
      <c r="V10" s="52"/>
    </row>
    <row r="11" spans="1:22" ht="51.75" thickBot="1" x14ac:dyDescent="0.3">
      <c r="A11" s="53">
        <v>2</v>
      </c>
      <c r="B11" s="25">
        <v>5746742</v>
      </c>
      <c r="C11" s="24" t="s">
        <v>52</v>
      </c>
      <c r="D11" s="26" t="s">
        <v>43</v>
      </c>
      <c r="E11" s="24" t="s">
        <v>30</v>
      </c>
      <c r="F11" s="25"/>
      <c r="G11" s="27" t="s">
        <v>31</v>
      </c>
      <c r="H11" s="27" t="s">
        <v>31</v>
      </c>
      <c r="I11" s="27"/>
      <c r="J11" s="44">
        <f t="shared" ref="J11:J21" si="9">IF(G11="X",100,0)+IF(H11="X",80,0)+IF(I11="X",50,0)</f>
        <v>180</v>
      </c>
      <c r="K11" s="29">
        <f t="shared" si="0"/>
        <v>50.4</v>
      </c>
      <c r="L11" s="30"/>
      <c r="M11" s="28">
        <f t="shared" si="1"/>
        <v>0</v>
      </c>
      <c r="N11" s="29">
        <f t="shared" si="2"/>
        <v>0</v>
      </c>
      <c r="O11" s="31">
        <f t="shared" si="3"/>
        <v>50.4</v>
      </c>
      <c r="P11" s="30">
        <v>4.0999999999999996</v>
      </c>
      <c r="Q11" s="32">
        <f t="shared" si="4"/>
        <v>20.5</v>
      </c>
      <c r="R11" s="33">
        <f t="shared" si="5"/>
        <v>6.1499999999999995</v>
      </c>
      <c r="S11" s="34">
        <f t="shared" si="6"/>
        <v>35.279999999999994</v>
      </c>
      <c r="T11" s="34">
        <f t="shared" si="7"/>
        <v>6.1499999999999995</v>
      </c>
      <c r="U11" s="35">
        <f t="shared" si="8"/>
        <v>41.429999999999993</v>
      </c>
      <c r="V11" s="54"/>
    </row>
    <row r="12" spans="1:22" ht="51.75" thickBot="1" x14ac:dyDescent="0.3">
      <c r="A12" s="55">
        <v>3</v>
      </c>
      <c r="B12" s="37">
        <v>1049610111</v>
      </c>
      <c r="C12" s="38" t="s">
        <v>51</v>
      </c>
      <c r="D12" s="26" t="s">
        <v>43</v>
      </c>
      <c r="E12" s="24" t="s">
        <v>30</v>
      </c>
      <c r="F12" s="25"/>
      <c r="G12" s="27"/>
      <c r="H12" s="27"/>
      <c r="I12" s="27"/>
      <c r="J12" s="44">
        <f t="shared" si="9"/>
        <v>0</v>
      </c>
      <c r="K12" s="29">
        <f t="shared" si="0"/>
        <v>0</v>
      </c>
      <c r="L12" s="30"/>
      <c r="M12" s="28">
        <f t="shared" si="1"/>
        <v>0</v>
      </c>
      <c r="N12" s="29">
        <f t="shared" si="2"/>
        <v>0</v>
      </c>
      <c r="O12" s="31">
        <f t="shared" si="3"/>
        <v>0</v>
      </c>
      <c r="P12" s="30">
        <v>14.2</v>
      </c>
      <c r="Q12" s="32">
        <f t="shared" si="4"/>
        <v>71</v>
      </c>
      <c r="R12" s="33">
        <f t="shared" si="5"/>
        <v>21.3</v>
      </c>
      <c r="S12" s="34">
        <f t="shared" si="6"/>
        <v>0</v>
      </c>
      <c r="T12" s="34">
        <f t="shared" si="7"/>
        <v>21.3</v>
      </c>
      <c r="U12" s="35">
        <f t="shared" si="8"/>
        <v>21.3</v>
      </c>
      <c r="V12" s="54"/>
    </row>
    <row r="13" spans="1:22" ht="51.75" thickBot="1" x14ac:dyDescent="0.3">
      <c r="A13" s="55">
        <v>4</v>
      </c>
      <c r="B13" s="37">
        <v>1002649965</v>
      </c>
      <c r="C13" s="38" t="s">
        <v>56</v>
      </c>
      <c r="D13" s="26" t="s">
        <v>43</v>
      </c>
      <c r="E13" s="24" t="s">
        <v>30</v>
      </c>
      <c r="F13" s="25"/>
      <c r="G13" s="27"/>
      <c r="H13" s="27"/>
      <c r="I13" s="27" t="s">
        <v>31</v>
      </c>
      <c r="J13" s="44">
        <f t="shared" si="9"/>
        <v>50</v>
      </c>
      <c r="K13" s="29">
        <f t="shared" si="0"/>
        <v>14</v>
      </c>
      <c r="L13" s="30">
        <v>150</v>
      </c>
      <c r="M13" s="28">
        <f t="shared" si="1"/>
        <v>32</v>
      </c>
      <c r="N13" s="29">
        <f t="shared" si="2"/>
        <v>9.6</v>
      </c>
      <c r="O13" s="31">
        <f t="shared" si="3"/>
        <v>23.6</v>
      </c>
      <c r="P13" s="30">
        <v>4.3</v>
      </c>
      <c r="Q13" s="32">
        <f t="shared" si="4"/>
        <v>21.5</v>
      </c>
      <c r="R13" s="33">
        <f t="shared" si="5"/>
        <v>6.45</v>
      </c>
      <c r="S13" s="34">
        <f t="shared" si="6"/>
        <v>16.52</v>
      </c>
      <c r="T13" s="34">
        <f t="shared" si="7"/>
        <v>6.45</v>
      </c>
      <c r="U13" s="35">
        <f t="shared" si="8"/>
        <v>22.97</v>
      </c>
      <c r="V13" s="54"/>
    </row>
    <row r="14" spans="1:22" ht="51.75" thickBot="1" x14ac:dyDescent="0.3">
      <c r="A14" s="55">
        <v>5</v>
      </c>
      <c r="B14" s="37">
        <v>1098611954</v>
      </c>
      <c r="C14" s="38" t="s">
        <v>50</v>
      </c>
      <c r="D14" s="26" t="s">
        <v>43</v>
      </c>
      <c r="E14" s="24" t="s">
        <v>30</v>
      </c>
      <c r="F14" s="25"/>
      <c r="G14" s="27"/>
      <c r="H14" s="27" t="s">
        <v>31</v>
      </c>
      <c r="I14" s="27" t="s">
        <v>31</v>
      </c>
      <c r="J14" s="44">
        <f t="shared" si="9"/>
        <v>130</v>
      </c>
      <c r="K14" s="29">
        <f t="shared" si="0"/>
        <v>36.4</v>
      </c>
      <c r="L14" s="30">
        <v>68</v>
      </c>
      <c r="M14" s="28">
        <f t="shared" si="1"/>
        <v>24</v>
      </c>
      <c r="N14" s="29">
        <f t="shared" si="2"/>
        <v>7.2</v>
      </c>
      <c r="O14" s="31">
        <f t="shared" si="3"/>
        <v>43.6</v>
      </c>
      <c r="P14" s="30">
        <v>7.6</v>
      </c>
      <c r="Q14" s="32">
        <f t="shared" si="4"/>
        <v>38</v>
      </c>
      <c r="R14" s="33">
        <f t="shared" si="5"/>
        <v>11.4</v>
      </c>
      <c r="S14" s="34">
        <f t="shared" si="6"/>
        <v>30.52</v>
      </c>
      <c r="T14" s="34">
        <f t="shared" si="7"/>
        <v>11.4</v>
      </c>
      <c r="U14" s="35">
        <f t="shared" si="8"/>
        <v>41.92</v>
      </c>
      <c r="V14" s="54" t="s">
        <v>57</v>
      </c>
    </row>
    <row r="15" spans="1:22" ht="51.75" thickBot="1" x14ac:dyDescent="0.3">
      <c r="A15" s="55">
        <v>6</v>
      </c>
      <c r="B15" s="37">
        <v>1057185480</v>
      </c>
      <c r="C15" s="38" t="s">
        <v>55</v>
      </c>
      <c r="D15" s="26" t="s">
        <v>43</v>
      </c>
      <c r="E15" s="24" t="s">
        <v>30</v>
      </c>
      <c r="F15" s="25"/>
      <c r="G15" s="27"/>
      <c r="H15" s="27"/>
      <c r="I15" s="27"/>
      <c r="J15" s="44">
        <f t="shared" si="9"/>
        <v>0</v>
      </c>
      <c r="K15" s="29">
        <f t="shared" si="0"/>
        <v>0</v>
      </c>
      <c r="L15" s="30"/>
      <c r="M15" s="28">
        <f t="shared" si="1"/>
        <v>0</v>
      </c>
      <c r="N15" s="29">
        <f t="shared" si="2"/>
        <v>0</v>
      </c>
      <c r="O15" s="31">
        <f t="shared" si="3"/>
        <v>0</v>
      </c>
      <c r="P15" s="30">
        <v>11.11</v>
      </c>
      <c r="Q15" s="32">
        <f t="shared" si="4"/>
        <v>55.55</v>
      </c>
      <c r="R15" s="33">
        <f t="shared" si="5"/>
        <v>16.664999999999999</v>
      </c>
      <c r="S15" s="34">
        <f t="shared" si="6"/>
        <v>0</v>
      </c>
      <c r="T15" s="34">
        <f t="shared" si="7"/>
        <v>16.664999999999999</v>
      </c>
      <c r="U15" s="35">
        <f t="shared" si="8"/>
        <v>16.664999999999999</v>
      </c>
      <c r="V15" s="54"/>
    </row>
    <row r="16" spans="1:22" ht="51.75" thickBot="1" x14ac:dyDescent="0.3">
      <c r="A16" s="55">
        <v>7</v>
      </c>
      <c r="B16" s="37">
        <v>40047206</v>
      </c>
      <c r="C16" s="38" t="s">
        <v>49</v>
      </c>
      <c r="D16" s="26" t="s">
        <v>41</v>
      </c>
      <c r="E16" s="24" t="s">
        <v>30</v>
      </c>
      <c r="F16" s="25"/>
      <c r="G16" s="27"/>
      <c r="H16" s="27"/>
      <c r="I16" s="27" t="s">
        <v>31</v>
      </c>
      <c r="J16" s="44">
        <f t="shared" si="9"/>
        <v>50</v>
      </c>
      <c r="K16" s="29">
        <f t="shared" si="0"/>
        <v>14</v>
      </c>
      <c r="L16" s="30">
        <v>48</v>
      </c>
      <c r="M16" s="28">
        <f t="shared" si="1"/>
        <v>16</v>
      </c>
      <c r="N16" s="29">
        <f t="shared" si="2"/>
        <v>4.8</v>
      </c>
      <c r="O16" s="31">
        <f t="shared" si="3"/>
        <v>18.8</v>
      </c>
      <c r="P16" s="30">
        <v>15</v>
      </c>
      <c r="Q16" s="32">
        <f t="shared" si="4"/>
        <v>75</v>
      </c>
      <c r="R16" s="33">
        <f t="shared" si="5"/>
        <v>22.5</v>
      </c>
      <c r="S16" s="34">
        <f t="shared" si="6"/>
        <v>13.16</v>
      </c>
      <c r="T16" s="34">
        <f t="shared" si="7"/>
        <v>22.5</v>
      </c>
      <c r="U16" s="35">
        <f t="shared" si="8"/>
        <v>35.659999999999997</v>
      </c>
      <c r="V16" s="54"/>
    </row>
    <row r="17" spans="1:25" ht="51.75" thickBot="1" x14ac:dyDescent="0.3">
      <c r="A17" s="55">
        <v>8</v>
      </c>
      <c r="B17" s="37">
        <v>1098150926</v>
      </c>
      <c r="C17" s="38" t="s">
        <v>48</v>
      </c>
      <c r="D17" s="26" t="s">
        <v>42</v>
      </c>
      <c r="E17" s="24" t="s">
        <v>30</v>
      </c>
      <c r="F17" s="25"/>
      <c r="G17" s="27"/>
      <c r="H17" s="27"/>
      <c r="I17" s="27" t="s">
        <v>31</v>
      </c>
      <c r="J17" s="44">
        <f t="shared" si="9"/>
        <v>50</v>
      </c>
      <c r="K17" s="29">
        <f t="shared" si="0"/>
        <v>14</v>
      </c>
      <c r="L17" s="30">
        <v>328</v>
      </c>
      <c r="M17" s="28">
        <f t="shared" si="1"/>
        <v>64</v>
      </c>
      <c r="N17" s="29">
        <f t="shared" si="2"/>
        <v>19.2</v>
      </c>
      <c r="O17" s="31">
        <f t="shared" si="3"/>
        <v>33.200000000000003</v>
      </c>
      <c r="P17" s="30">
        <v>9.9</v>
      </c>
      <c r="Q17" s="32">
        <f t="shared" si="4"/>
        <v>49.5</v>
      </c>
      <c r="R17" s="33">
        <f t="shared" si="5"/>
        <v>14.85</v>
      </c>
      <c r="S17" s="34">
        <f t="shared" si="6"/>
        <v>23.240000000000002</v>
      </c>
      <c r="T17" s="34">
        <f t="shared" si="7"/>
        <v>14.85</v>
      </c>
      <c r="U17" s="35">
        <f t="shared" si="8"/>
        <v>38.090000000000003</v>
      </c>
      <c r="V17" s="54"/>
    </row>
    <row r="18" spans="1:25" ht="51.75" thickBot="1" x14ac:dyDescent="0.3">
      <c r="A18" s="56">
        <v>9</v>
      </c>
      <c r="B18" s="36">
        <v>9375155</v>
      </c>
      <c r="C18" s="36" t="s">
        <v>29</v>
      </c>
      <c r="D18" s="26" t="s">
        <v>42</v>
      </c>
      <c r="E18" s="24" t="s">
        <v>53</v>
      </c>
      <c r="F18" s="25"/>
      <c r="G18" s="27"/>
      <c r="H18" s="27"/>
      <c r="I18" s="27"/>
      <c r="J18" s="44">
        <f t="shared" si="9"/>
        <v>0</v>
      </c>
      <c r="K18" s="29">
        <f t="shared" si="0"/>
        <v>0</v>
      </c>
      <c r="L18" s="30"/>
      <c r="M18" s="28">
        <f t="shared" si="1"/>
        <v>0</v>
      </c>
      <c r="N18" s="29">
        <f t="shared" si="2"/>
        <v>0</v>
      </c>
      <c r="O18" s="31">
        <f t="shared" si="3"/>
        <v>0</v>
      </c>
      <c r="P18" s="30"/>
      <c r="Q18" s="32">
        <f t="shared" si="4"/>
        <v>0</v>
      </c>
      <c r="R18" s="33">
        <f t="shared" si="5"/>
        <v>0</v>
      </c>
      <c r="S18" s="34">
        <f t="shared" si="6"/>
        <v>0</v>
      </c>
      <c r="T18" s="34">
        <f t="shared" si="7"/>
        <v>0</v>
      </c>
      <c r="U18" s="35">
        <f t="shared" si="8"/>
        <v>0</v>
      </c>
      <c r="V18" s="54" t="s">
        <v>54</v>
      </c>
    </row>
    <row r="19" spans="1:25" ht="51.75" thickBot="1" x14ac:dyDescent="0.3">
      <c r="A19" s="56">
        <v>10</v>
      </c>
      <c r="B19" s="36">
        <v>1051474452</v>
      </c>
      <c r="C19" s="37" t="s">
        <v>47</v>
      </c>
      <c r="D19" s="26" t="s">
        <v>42</v>
      </c>
      <c r="E19" s="24" t="s">
        <v>30</v>
      </c>
      <c r="F19" s="27"/>
      <c r="G19" s="27"/>
      <c r="H19" s="27" t="s">
        <v>31</v>
      </c>
      <c r="I19" s="27" t="s">
        <v>31</v>
      </c>
      <c r="J19" s="44">
        <f t="shared" si="9"/>
        <v>130</v>
      </c>
      <c r="K19" s="29">
        <f t="shared" si="0"/>
        <v>36.4</v>
      </c>
      <c r="L19" s="30">
        <v>286</v>
      </c>
      <c r="M19" s="28">
        <f t="shared" si="1"/>
        <v>56</v>
      </c>
      <c r="N19" s="29">
        <f t="shared" si="2"/>
        <v>16.8</v>
      </c>
      <c r="O19" s="31">
        <f t="shared" si="3"/>
        <v>53.2</v>
      </c>
      <c r="P19" s="30">
        <v>11.1</v>
      </c>
      <c r="Q19" s="32">
        <f t="shared" si="4"/>
        <v>55.5</v>
      </c>
      <c r="R19" s="33">
        <f t="shared" si="5"/>
        <v>16.649999999999999</v>
      </c>
      <c r="S19" s="34">
        <f t="shared" si="6"/>
        <v>37.24</v>
      </c>
      <c r="T19" s="34">
        <f t="shared" si="7"/>
        <v>16.649999999999999</v>
      </c>
      <c r="U19" s="35">
        <f t="shared" si="8"/>
        <v>53.89</v>
      </c>
      <c r="V19" s="54" t="s">
        <v>57</v>
      </c>
    </row>
    <row r="20" spans="1:25" ht="60.75" thickBot="1" x14ac:dyDescent="0.3">
      <c r="A20" s="56">
        <v>11</v>
      </c>
      <c r="B20" s="36">
        <v>1098725066</v>
      </c>
      <c r="C20" s="37" t="s">
        <v>46</v>
      </c>
      <c r="D20" s="26" t="s">
        <v>44</v>
      </c>
      <c r="E20" s="24" t="s">
        <v>30</v>
      </c>
      <c r="F20" s="27"/>
      <c r="G20" s="27"/>
      <c r="H20" s="27" t="s">
        <v>31</v>
      </c>
      <c r="I20" s="27" t="s">
        <v>31</v>
      </c>
      <c r="J20" s="44">
        <f t="shared" si="9"/>
        <v>130</v>
      </c>
      <c r="K20" s="29">
        <f t="shared" ref="K20" si="10">(J20*70)/250</f>
        <v>36.4</v>
      </c>
      <c r="L20" s="30">
        <v>562</v>
      </c>
      <c r="M20" s="28">
        <f t="shared" ref="M20" si="11">IF(L20&gt;700,100,IF(L20&gt;600,90,IF(L20&gt;500,80,IF(L20&gt;400,72,IF(L20&gt;300,64,IF(L20&gt;250,56,IF(L20&gt;200,48,IF(L20&gt;150,40,IF(L20&gt;100,32,IF(L20&gt;50,24,IF(L20&gt;20,16,IF(L20&gt;=10,8,0))))))))))))</f>
        <v>80</v>
      </c>
      <c r="N20" s="29">
        <f t="shared" ref="N20" si="12">(M20*30)/100</f>
        <v>24</v>
      </c>
      <c r="O20" s="31">
        <f t="shared" ref="O20" si="13">K20+N20</f>
        <v>60.4</v>
      </c>
      <c r="P20" s="30">
        <v>2</v>
      </c>
      <c r="Q20" s="32">
        <f t="shared" ref="Q20" si="14">IF(P20&gt;=20,100,P20*5)</f>
        <v>10</v>
      </c>
      <c r="R20" s="33">
        <f t="shared" ref="R20" si="15">Q20*0.3</f>
        <v>3</v>
      </c>
      <c r="S20" s="34">
        <f t="shared" ref="S20" si="16">O20*0.7</f>
        <v>42.279999999999994</v>
      </c>
      <c r="T20" s="34">
        <f t="shared" ref="T20" si="17">R20</f>
        <v>3</v>
      </c>
      <c r="U20" s="35">
        <f t="shared" ref="U20" si="18">S20+T20</f>
        <v>45.279999999999994</v>
      </c>
      <c r="V20" s="54" t="s">
        <v>57</v>
      </c>
    </row>
    <row r="21" spans="1:25" ht="51.75" thickBot="1" x14ac:dyDescent="0.3">
      <c r="A21" s="57">
        <v>12</v>
      </c>
      <c r="B21" s="58">
        <v>1054095727</v>
      </c>
      <c r="C21" s="59" t="s">
        <v>55</v>
      </c>
      <c r="D21" s="60" t="s">
        <v>45</v>
      </c>
      <c r="E21" s="59" t="s">
        <v>30</v>
      </c>
      <c r="F21" s="58"/>
      <c r="G21" s="61"/>
      <c r="H21" s="61"/>
      <c r="I21" s="61"/>
      <c r="J21" s="44">
        <f t="shared" si="9"/>
        <v>0</v>
      </c>
      <c r="K21" s="63">
        <f t="shared" si="0"/>
        <v>0</v>
      </c>
      <c r="L21" s="64"/>
      <c r="M21" s="62">
        <f t="shared" si="1"/>
        <v>0</v>
      </c>
      <c r="N21" s="63">
        <f t="shared" si="2"/>
        <v>0</v>
      </c>
      <c r="O21" s="65">
        <f t="shared" si="3"/>
        <v>0</v>
      </c>
      <c r="P21" s="64">
        <v>6.2</v>
      </c>
      <c r="Q21" s="66">
        <f t="shared" si="4"/>
        <v>31</v>
      </c>
      <c r="R21" s="67">
        <f t="shared" si="5"/>
        <v>9.2999999999999989</v>
      </c>
      <c r="S21" s="68">
        <f t="shared" si="6"/>
        <v>0</v>
      </c>
      <c r="T21" s="68">
        <f t="shared" si="7"/>
        <v>9.2999999999999989</v>
      </c>
      <c r="U21" s="69">
        <f t="shared" si="8"/>
        <v>9.2999999999999989</v>
      </c>
      <c r="V21" s="70" t="s">
        <v>57</v>
      </c>
      <c r="W21" s="15"/>
      <c r="X21" s="15"/>
      <c r="Y21" s="15"/>
    </row>
    <row r="22" spans="1:25" ht="12.75" x14ac:dyDescent="0.25">
      <c r="A22" s="5"/>
      <c r="B22" s="6"/>
      <c r="C22" s="6"/>
      <c r="D22" s="7"/>
      <c r="E22" s="6"/>
      <c r="F22" s="6"/>
      <c r="G22" s="8"/>
      <c r="H22" s="8"/>
      <c r="I22" s="8"/>
      <c r="J22" s="9"/>
      <c r="K22" s="10"/>
      <c r="L22" s="9"/>
      <c r="M22" s="9"/>
      <c r="N22" s="10"/>
      <c r="O22" s="11"/>
      <c r="P22" s="9"/>
      <c r="Q22" s="9"/>
      <c r="R22" s="11"/>
      <c r="S22" s="10"/>
      <c r="T22" s="10"/>
      <c r="U22" s="11"/>
      <c r="V22" s="12"/>
      <c r="W22" s="15"/>
      <c r="X22" s="15"/>
      <c r="Y22" s="15"/>
    </row>
    <row r="23" spans="1:25" ht="12.75" x14ac:dyDescent="0.25">
      <c r="A23" s="5"/>
      <c r="B23" s="6"/>
      <c r="C23" s="6"/>
      <c r="D23" s="7"/>
      <c r="E23" s="6"/>
      <c r="F23" s="6"/>
      <c r="G23" s="8"/>
      <c r="H23" s="8"/>
      <c r="I23" s="8"/>
      <c r="J23" s="9"/>
      <c r="K23" s="10"/>
      <c r="L23" s="9"/>
      <c r="M23" s="9"/>
      <c r="N23" s="10"/>
      <c r="O23" s="11"/>
      <c r="P23" s="9"/>
      <c r="Q23" s="9"/>
      <c r="R23" s="11"/>
      <c r="S23" s="10"/>
      <c r="T23" s="10"/>
      <c r="U23" s="11"/>
      <c r="V23" s="12"/>
      <c r="W23" s="15"/>
      <c r="X23" s="15"/>
      <c r="Y23" s="15"/>
    </row>
    <row r="24" spans="1:25" ht="12.75" x14ac:dyDescent="0.25">
      <c r="A24" s="6"/>
      <c r="B24" s="6"/>
      <c r="C24" s="6"/>
      <c r="D24" s="7"/>
      <c r="E24" s="6"/>
      <c r="F24" s="6"/>
      <c r="G24" s="8"/>
      <c r="H24" s="8"/>
      <c r="I24" s="8"/>
      <c r="J24" s="9"/>
      <c r="K24" s="10"/>
      <c r="L24" s="9"/>
      <c r="M24" s="9"/>
      <c r="N24" s="10"/>
      <c r="O24" s="11"/>
      <c r="P24" s="9"/>
      <c r="Q24" s="9"/>
      <c r="R24" s="11"/>
      <c r="S24" s="10"/>
      <c r="T24" s="10"/>
      <c r="U24" s="11"/>
      <c r="V24" s="6"/>
      <c r="W24" s="15"/>
      <c r="X24" s="15"/>
      <c r="Y24" s="15"/>
    </row>
    <row r="25" spans="1:25" ht="12.75" x14ac:dyDescent="0.25">
      <c r="A25" s="6"/>
      <c r="B25" s="6"/>
      <c r="C25" s="6"/>
      <c r="D25" s="7"/>
      <c r="E25" s="6"/>
      <c r="F25" s="6"/>
      <c r="G25" s="8"/>
      <c r="H25" s="8"/>
      <c r="I25" s="8"/>
      <c r="J25" s="9"/>
      <c r="K25" s="10"/>
      <c r="L25" s="9"/>
      <c r="M25" s="9"/>
      <c r="N25" s="10"/>
      <c r="O25" s="11"/>
      <c r="P25" s="9"/>
      <c r="Q25" s="9"/>
      <c r="R25" s="11"/>
      <c r="S25" s="10"/>
      <c r="T25" s="10"/>
      <c r="U25" s="11"/>
      <c r="V25" s="6"/>
      <c r="W25" s="15"/>
      <c r="X25" s="15"/>
      <c r="Y25" s="15"/>
    </row>
    <row r="26" spans="1:25" x14ac:dyDescent="0.25">
      <c r="A26" s="13"/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5"/>
      <c r="X26" s="15"/>
      <c r="Y26" s="15"/>
    </row>
    <row r="27" spans="1:25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4"/>
      <c r="P27" s="14"/>
      <c r="Q27" s="14"/>
      <c r="R27" s="14"/>
      <c r="S27" s="14"/>
      <c r="T27" s="13"/>
      <c r="U27" s="13"/>
      <c r="V27" s="13"/>
    </row>
    <row r="28" spans="1:25" x14ac:dyDescent="0.25">
      <c r="A28" s="71" t="s">
        <v>33</v>
      </c>
      <c r="B28" s="72"/>
      <c r="C28" s="72"/>
      <c r="D28" s="72"/>
      <c r="O28" s="73" t="s">
        <v>34</v>
      </c>
      <c r="P28" s="73"/>
      <c r="Q28" s="73"/>
      <c r="R28" s="73"/>
      <c r="S28" s="73"/>
    </row>
    <row r="29" spans="1:25" x14ac:dyDescent="0.25">
      <c r="A29" s="74" t="s">
        <v>35</v>
      </c>
      <c r="B29" s="74"/>
      <c r="C29" s="74"/>
      <c r="D29" s="74"/>
      <c r="O29" s="74" t="s">
        <v>36</v>
      </c>
      <c r="P29" s="74"/>
      <c r="Q29" s="74"/>
      <c r="R29" s="74"/>
      <c r="S29" s="74"/>
    </row>
    <row r="30" spans="1:25" x14ac:dyDescent="0.25">
      <c r="B30" s="4"/>
      <c r="C30" s="4"/>
      <c r="D30" s="4"/>
    </row>
    <row r="31" spans="1:25" x14ac:dyDescent="0.25">
      <c r="B31" s="4"/>
      <c r="C31" s="4"/>
      <c r="D31" s="4"/>
    </row>
    <row r="32" spans="1:25" x14ac:dyDescent="0.25">
      <c r="A32" s="4" t="s">
        <v>37</v>
      </c>
    </row>
    <row r="34" spans="1:1" x14ac:dyDescent="0.25">
      <c r="A34" s="4" t="s">
        <v>38</v>
      </c>
    </row>
    <row r="36" spans="1:1" x14ac:dyDescent="0.25">
      <c r="A36" s="4" t="s">
        <v>39</v>
      </c>
    </row>
    <row r="38" spans="1:1" x14ac:dyDescent="0.25">
      <c r="A38" s="4" t="s">
        <v>40</v>
      </c>
    </row>
  </sheetData>
  <mergeCells count="21">
    <mergeCell ref="V7:V9"/>
    <mergeCell ref="F8:K8"/>
    <mergeCell ref="L8:N8"/>
    <mergeCell ref="O8:O9"/>
    <mergeCell ref="A1:V1"/>
    <mergeCell ref="A2:V2"/>
    <mergeCell ref="A3:V3"/>
    <mergeCell ref="A4:V4"/>
    <mergeCell ref="F6:Q6"/>
    <mergeCell ref="A7:A9"/>
    <mergeCell ref="B7:B9"/>
    <mergeCell ref="C7:C9"/>
    <mergeCell ref="D7:D9"/>
    <mergeCell ref="E7:E9"/>
    <mergeCell ref="A28:D28"/>
    <mergeCell ref="O28:S28"/>
    <mergeCell ref="A29:D29"/>
    <mergeCell ref="O29:S29"/>
    <mergeCell ref="F7:O7"/>
    <mergeCell ref="P7:R8"/>
    <mergeCell ref="S7:U8"/>
  </mergeCells>
  <dataValidations count="1">
    <dataValidation type="list" allowBlank="1" showInputMessage="1" showErrorMessage="1" sqref="F19:F20 G10:I25" xr:uid="{532E30C3-2C8F-4B82-8768-945AE8AF5564}">
      <formula1>#REF!</formula1>
    </dataValidation>
  </dataValidations>
  <pageMargins left="1.6929133858267718" right="0.70866141732283472" top="0.35433070866141736" bottom="0.35433070866141736" header="0.31496062992125984" footer="0.31496062992125984"/>
  <pageSetup scale="52" orientation="landscape" r:id="rId1"/>
  <ignoredErrors>
    <ignoredError sqref="J10:J21" emptyCellReferenc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AdminSEB</dc:creator>
  <cp:lastModifiedBy>AdminSEB</cp:lastModifiedBy>
  <cp:lastPrinted>2025-09-26T15:38:49Z</cp:lastPrinted>
  <dcterms:created xsi:type="dcterms:W3CDTF">2025-09-18T15:06:00Z</dcterms:created>
  <dcterms:modified xsi:type="dcterms:W3CDTF">2025-09-26T16:06:27Z</dcterms:modified>
</cp:coreProperties>
</file>